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50-70\Desktop\"/>
    </mc:Choice>
  </mc:AlternateContent>
  <xr:revisionPtr revIDLastSave="0" documentId="13_ncr:1_{AA7ED43A-5BE2-4B30-ABAD-95AD5CA76B82}" xr6:coauthVersionLast="47" xr6:coauthVersionMax="47" xr10:uidLastSave="{00000000-0000-0000-0000-000000000000}"/>
  <bookViews>
    <workbookView xWindow="-108" yWindow="-108" windowWidth="23256" windowHeight="12576" xr2:uid="{03F48185-00E1-4208-AACE-05F523A34E99}"/>
  </bookViews>
  <sheets>
    <sheet name="Data" sheetId="1" r:id="rId1"/>
    <sheet name="Average ag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A11" i="2"/>
  <c r="A10" i="2"/>
  <c r="A9" i="2"/>
  <c r="A8" i="2"/>
  <c r="A7" i="2"/>
  <c r="A6" i="2"/>
  <c r="A5" i="2"/>
  <c r="A4" i="2"/>
  <c r="C39" i="1"/>
  <c r="C40" i="1"/>
  <c r="C41" i="1"/>
  <c r="C42" i="1"/>
  <c r="C43" i="1"/>
  <c r="C44" i="1"/>
  <c r="C45" i="1"/>
  <c r="C46" i="1"/>
  <c r="C38" i="1"/>
  <c r="C47" i="1" l="1"/>
  <c r="B40" i="1"/>
  <c r="B6" i="2" s="1"/>
  <c r="B41" i="1"/>
  <c r="B7" i="2" s="1"/>
  <c r="B38" i="1"/>
  <c r="B4" i="2" s="1"/>
  <c r="B39" i="1"/>
  <c r="B5" i="2" s="1"/>
  <c r="B44" i="1"/>
  <c r="B10" i="2" s="1"/>
  <c r="B46" i="1"/>
  <c r="B12" i="2" s="1"/>
  <c r="B45" i="1"/>
  <c r="B11" i="2" s="1"/>
  <c r="B43" i="1"/>
  <c r="B9" i="2" s="1"/>
  <c r="B42" i="1"/>
  <c r="B8" i="2" s="1"/>
  <c r="D7" i="2" l="1"/>
</calcChain>
</file>

<file path=xl/sharedStrings.xml><?xml version="1.0" encoding="utf-8"?>
<sst xmlns="http://schemas.openxmlformats.org/spreadsheetml/2006/main" count="53" uniqueCount="37">
  <si>
    <t>Cases by Age Group</t>
  </si>
  <si>
    <t>Age Group</t>
  </si>
  <si>
    <t>0 - 4 Years</t>
  </si>
  <si>
    <t>5 - 17 Years</t>
  </si>
  <si>
    <t>18 - 29 Years</t>
  </si>
  <si>
    <t>30 - 39 Years</t>
  </si>
  <si>
    <t>40 - 49 Years</t>
  </si>
  <si>
    <t>50 - 64 Years</t>
  </si>
  <si>
    <t>65 - 74 Years</t>
  </si>
  <si>
    <t>75 - 84 Years</t>
  </si>
  <si>
    <t>85+ Years</t>
  </si>
  <si>
    <t>Source</t>
  </si>
  <si>
    <t>Date generated: Fri Apr 30 2021 23:55:27 GMT+0000 (Coordinated Universal Time)</t>
  </si>
  <si>
    <t>0-4 Years</t>
  </si>
  <si>
    <t>5-17 Years</t>
  </si>
  <si>
    <t>18-29 Years</t>
  </si>
  <si>
    <t>30-39 Years</t>
  </si>
  <si>
    <t>40-49 Years</t>
  </si>
  <si>
    <t>50-64 Years</t>
  </si>
  <si>
    <t>65-74 Years</t>
  </si>
  <si>
    <t>75-84 Years</t>
  </si>
  <si>
    <t>Percent of cases</t>
  </si>
  <si>
    <t>Count of cases</t>
  </si>
  <si>
    <t>Percent of US population</t>
  </si>
  <si>
    <t>Percentage</t>
  </si>
  <si>
    <t>Count</t>
  </si>
  <si>
    <t>Sum</t>
  </si>
  <si>
    <t>Age</t>
  </si>
  <si>
    <t>Age * Percent of cases</t>
  </si>
  <si>
    <t>Assuming maximum age of 99 yo</t>
  </si>
  <si>
    <t>Approximation according to population pyramid</t>
  </si>
  <si>
    <t>By April 30</t>
  </si>
  <si>
    <t>Date generated: Mon Jan 18 2021 00:53:30 GMT+0000 (Coordinated Universal Time)</t>
  </si>
  <si>
    <t>By January 18</t>
  </si>
  <si>
    <t>January 18 - April 30</t>
  </si>
  <si>
    <t>Average age:</t>
  </si>
  <si>
    <t>Average age weighted estimation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</si>
</sst>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0"/>
      <name val="Calibri"/>
      <family val="2"/>
      <charset val="161"/>
      <scheme val="minor"/>
    </font>
    <font>
      <b/>
      <u/>
      <sz val="11"/>
      <color theme="1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2" fontId="1" fillId="0" borderId="0" xfId="0" applyNumberFormat="1" applyFont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95C9A967-8173-4547-9332-AB2900E4491F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.archive.org/web/20210430205451/https:/covid.cdc.gov/covid-data-tracker/" TargetMode="External"/><Relationship Id="rId1" Type="http://schemas.openxmlformats.org/officeDocument/2006/relationships/hyperlink" Target="https://web.archive.org/web/20210117225306/https:/covid.cdc.gov/covid-data-tracke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rchive.ph/20210619122952/https:/www.populationpyramid.net/united-states-of-america/2021/" TargetMode="External"/><Relationship Id="rId1" Type="http://schemas.openxmlformats.org/officeDocument/2006/relationships/hyperlink" Target="https://archive.ph/20210619122952/https:/www.populationpyramid.net/united-states-of-america/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7C852-92E1-455D-A0A4-9B8AEDBD0CBD}">
  <dimension ref="A1:D47"/>
  <sheetViews>
    <sheetView tabSelected="1" topLeftCell="A26" workbookViewId="0"/>
  </sheetViews>
  <sheetFormatPr defaultRowHeight="14.4" x14ac:dyDescent="0.3"/>
  <cols>
    <col min="1" max="1" width="20.5546875" customWidth="1"/>
    <col min="2" max="2" width="16.88671875" customWidth="1"/>
    <col min="3" max="3" width="17.88671875" customWidth="1"/>
    <col min="4" max="4" width="25.6640625" customWidth="1"/>
    <col min="5" max="5" width="10.33203125" customWidth="1"/>
  </cols>
  <sheetData>
    <row r="1" spans="1:3" x14ac:dyDescent="0.3">
      <c r="A1" s="2" t="s">
        <v>33</v>
      </c>
      <c r="B1" s="3" t="s">
        <v>11</v>
      </c>
    </row>
    <row r="3" spans="1:3" x14ac:dyDescent="0.3">
      <c r="A3" t="s">
        <v>0</v>
      </c>
    </row>
    <row r="4" spans="1:3" x14ac:dyDescent="0.3">
      <c r="A4" t="s">
        <v>32</v>
      </c>
    </row>
    <row r="6" spans="1:3" x14ac:dyDescent="0.3">
      <c r="A6" s="1" t="s">
        <v>1</v>
      </c>
      <c r="B6" s="1" t="s">
        <v>24</v>
      </c>
      <c r="C6" s="1" t="s">
        <v>25</v>
      </c>
    </row>
    <row r="7" spans="1:3" x14ac:dyDescent="0.3">
      <c r="A7" s="1" t="s">
        <v>2</v>
      </c>
      <c r="B7" s="1">
        <v>1.9</v>
      </c>
      <c r="C7" s="1">
        <v>323320</v>
      </c>
    </row>
    <row r="8" spans="1:3" x14ac:dyDescent="0.3">
      <c r="A8" s="1" t="s">
        <v>3</v>
      </c>
      <c r="B8" s="1">
        <v>9</v>
      </c>
      <c r="C8" s="1">
        <v>1555536</v>
      </c>
    </row>
    <row r="9" spans="1:3" x14ac:dyDescent="0.3">
      <c r="A9" s="1" t="s">
        <v>4</v>
      </c>
      <c r="B9" s="1">
        <v>22.7</v>
      </c>
      <c r="C9" s="1">
        <v>3923050</v>
      </c>
    </row>
    <row r="10" spans="1:3" x14ac:dyDescent="0.3">
      <c r="A10" s="1" t="s">
        <v>5</v>
      </c>
      <c r="B10" s="1">
        <v>16.5</v>
      </c>
      <c r="C10" s="1">
        <v>2849691</v>
      </c>
    </row>
    <row r="11" spans="1:3" x14ac:dyDescent="0.3">
      <c r="A11" s="1" t="s">
        <v>6</v>
      </c>
      <c r="B11" s="1">
        <v>15.1</v>
      </c>
      <c r="C11" s="1">
        <v>2601407</v>
      </c>
    </row>
    <row r="12" spans="1:3" x14ac:dyDescent="0.3">
      <c r="A12" s="1" t="s">
        <v>7</v>
      </c>
      <c r="B12" s="1">
        <v>20.5</v>
      </c>
      <c r="C12" s="1">
        <v>3548266</v>
      </c>
    </row>
    <row r="13" spans="1:3" x14ac:dyDescent="0.3">
      <c r="A13" s="1" t="s">
        <v>8</v>
      </c>
      <c r="B13" s="1">
        <v>7.7</v>
      </c>
      <c r="C13" s="1">
        <v>1335707</v>
      </c>
    </row>
    <row r="14" spans="1:3" x14ac:dyDescent="0.3">
      <c r="A14" s="1" t="s">
        <v>9</v>
      </c>
      <c r="B14" s="1">
        <v>4.0999999999999996</v>
      </c>
      <c r="C14" s="1">
        <v>709778</v>
      </c>
    </row>
    <row r="15" spans="1:3" x14ac:dyDescent="0.3">
      <c r="A15" s="1" t="s">
        <v>10</v>
      </c>
      <c r="B15" s="1">
        <v>2.5</v>
      </c>
      <c r="C15" s="1">
        <v>433498</v>
      </c>
    </row>
    <row r="18" spans="1:4" x14ac:dyDescent="0.3">
      <c r="A18" s="2" t="s">
        <v>31</v>
      </c>
      <c r="B18" s="3" t="s">
        <v>11</v>
      </c>
    </row>
    <row r="20" spans="1:4" x14ac:dyDescent="0.3">
      <c r="A20" t="s">
        <v>0</v>
      </c>
    </row>
    <row r="21" spans="1:4" x14ac:dyDescent="0.3">
      <c r="A21" t="s">
        <v>12</v>
      </c>
    </row>
    <row r="23" spans="1:4" x14ac:dyDescent="0.3">
      <c r="A23" s="1" t="s">
        <v>1</v>
      </c>
      <c r="B23" s="1" t="s">
        <v>21</v>
      </c>
      <c r="C23" s="1" t="s">
        <v>22</v>
      </c>
      <c r="D23" s="1" t="s">
        <v>23</v>
      </c>
    </row>
    <row r="24" spans="1:4" x14ac:dyDescent="0.3">
      <c r="A24" s="1" t="s">
        <v>13</v>
      </c>
      <c r="B24" s="1">
        <v>2</v>
      </c>
      <c r="C24" s="1">
        <v>487228</v>
      </c>
      <c r="D24" s="1">
        <v>6</v>
      </c>
    </row>
    <row r="25" spans="1:4" x14ac:dyDescent="0.3">
      <c r="A25" s="1" t="s">
        <v>14</v>
      </c>
      <c r="B25" s="1">
        <v>9.8000000000000007</v>
      </c>
      <c r="C25" s="1">
        <v>2376405</v>
      </c>
      <c r="D25" s="1">
        <v>16.3</v>
      </c>
    </row>
    <row r="26" spans="1:4" x14ac:dyDescent="0.3">
      <c r="A26" s="1" t="s">
        <v>15</v>
      </c>
      <c r="B26" s="1">
        <v>22.4</v>
      </c>
      <c r="C26" s="1">
        <v>5415670</v>
      </c>
      <c r="D26" s="1">
        <v>16.399999999999999</v>
      </c>
    </row>
    <row r="27" spans="1:4" x14ac:dyDescent="0.3">
      <c r="A27" s="1" t="s">
        <v>16</v>
      </c>
      <c r="B27" s="1">
        <v>16.399999999999999</v>
      </c>
      <c r="C27" s="1">
        <v>3956071</v>
      </c>
      <c r="D27" s="1">
        <v>13.5</v>
      </c>
    </row>
    <row r="28" spans="1:4" x14ac:dyDescent="0.3">
      <c r="A28" s="1" t="s">
        <v>17</v>
      </c>
      <c r="B28" s="1">
        <v>14.9</v>
      </c>
      <c r="C28" s="1">
        <v>3600540</v>
      </c>
      <c r="D28" s="1">
        <v>12.3</v>
      </c>
    </row>
    <row r="29" spans="1:4" x14ac:dyDescent="0.3">
      <c r="A29" s="1" t="s">
        <v>18</v>
      </c>
      <c r="B29" s="1">
        <v>20.5</v>
      </c>
      <c r="C29" s="1">
        <v>4956970</v>
      </c>
      <c r="D29" s="1">
        <v>19.2</v>
      </c>
    </row>
    <row r="30" spans="1:4" x14ac:dyDescent="0.3">
      <c r="A30" s="1" t="s">
        <v>19</v>
      </c>
      <c r="B30" s="1">
        <v>7.7</v>
      </c>
      <c r="C30" s="1">
        <v>1852024</v>
      </c>
      <c r="D30" s="1">
        <v>9.6</v>
      </c>
    </row>
    <row r="31" spans="1:4" x14ac:dyDescent="0.3">
      <c r="A31" s="1" t="s">
        <v>20</v>
      </c>
      <c r="B31" s="1">
        <v>4</v>
      </c>
      <c r="C31" s="1">
        <v>966293</v>
      </c>
      <c r="D31" s="1">
        <v>4.9000000000000004</v>
      </c>
    </row>
    <row r="32" spans="1:4" x14ac:dyDescent="0.3">
      <c r="A32" s="1" t="s">
        <v>10</v>
      </c>
      <c r="B32" s="1">
        <v>2.2999999999999998</v>
      </c>
      <c r="C32" s="1">
        <v>564991</v>
      </c>
      <c r="D32" s="1">
        <v>2</v>
      </c>
    </row>
    <row r="35" spans="1:3" x14ac:dyDescent="0.3">
      <c r="A35" s="2" t="s">
        <v>34</v>
      </c>
    </row>
    <row r="37" spans="1:3" x14ac:dyDescent="0.3">
      <c r="A37" s="1" t="s">
        <v>1</v>
      </c>
      <c r="B37" s="1" t="s">
        <v>21</v>
      </c>
      <c r="C37" s="1" t="s">
        <v>22</v>
      </c>
    </row>
    <row r="38" spans="1:3" x14ac:dyDescent="0.3">
      <c r="A38" s="1" t="s">
        <v>13</v>
      </c>
      <c r="B38" s="8">
        <f>C38/$C$47*100</f>
        <v>2.3768771736524932</v>
      </c>
      <c r="C38" s="4">
        <f>C24-C7</f>
        <v>163908</v>
      </c>
    </row>
    <row r="39" spans="1:3" x14ac:dyDescent="0.3">
      <c r="A39" s="1" t="s">
        <v>14</v>
      </c>
      <c r="B39" s="8">
        <f t="shared" ref="B39:B46" si="0">C39/$C$47*100</f>
        <v>11.903658080502161</v>
      </c>
      <c r="C39" s="4">
        <f t="shared" ref="C39:C46" si="1">C25-C8</f>
        <v>820869</v>
      </c>
    </row>
    <row r="40" spans="1:3" x14ac:dyDescent="0.3">
      <c r="A40" s="1" t="s">
        <v>15</v>
      </c>
      <c r="B40" s="8">
        <f t="shared" si="0"/>
        <v>21.644913042299244</v>
      </c>
      <c r="C40" s="4">
        <f t="shared" si="1"/>
        <v>1492620</v>
      </c>
    </row>
    <row r="41" spans="1:3" x14ac:dyDescent="0.3">
      <c r="A41" s="1" t="s">
        <v>16</v>
      </c>
      <c r="B41" s="8">
        <f t="shared" si="0"/>
        <v>16.043935423442697</v>
      </c>
      <c r="C41" s="4">
        <f t="shared" si="1"/>
        <v>1106380</v>
      </c>
    </row>
    <row r="42" spans="1:3" x14ac:dyDescent="0.3">
      <c r="A42" s="1" t="s">
        <v>17</v>
      </c>
      <c r="B42" s="8">
        <f t="shared" si="0"/>
        <v>14.488715749950803</v>
      </c>
      <c r="C42" s="4">
        <f t="shared" si="1"/>
        <v>999133</v>
      </c>
    </row>
    <row r="43" spans="1:3" x14ac:dyDescent="0.3">
      <c r="A43" s="1" t="s">
        <v>18</v>
      </c>
      <c r="B43" s="8">
        <f t="shared" si="0"/>
        <v>20.428022927697011</v>
      </c>
      <c r="C43" s="4">
        <f t="shared" si="1"/>
        <v>1408704</v>
      </c>
    </row>
    <row r="44" spans="1:3" x14ac:dyDescent="0.3">
      <c r="A44" s="1" t="s">
        <v>19</v>
      </c>
      <c r="B44" s="8">
        <f t="shared" si="0"/>
        <v>7.4872617057662492</v>
      </c>
      <c r="C44" s="4">
        <f t="shared" si="1"/>
        <v>516317</v>
      </c>
    </row>
    <row r="45" spans="1:3" x14ac:dyDescent="0.3">
      <c r="A45" s="1" t="s">
        <v>20</v>
      </c>
      <c r="B45" s="8">
        <f t="shared" si="0"/>
        <v>3.7197979854520176</v>
      </c>
      <c r="C45" s="4">
        <f t="shared" si="1"/>
        <v>256515</v>
      </c>
    </row>
    <row r="46" spans="1:3" x14ac:dyDescent="0.3">
      <c r="A46" s="1" t="s">
        <v>10</v>
      </c>
      <c r="B46" s="8">
        <f t="shared" si="0"/>
        <v>1.906817911237324</v>
      </c>
      <c r="C46" s="4">
        <f t="shared" si="1"/>
        <v>131493</v>
      </c>
    </row>
    <row r="47" spans="1:3" x14ac:dyDescent="0.3">
      <c r="A47" s="5" t="s">
        <v>26</v>
      </c>
      <c r="B47" s="6"/>
      <c r="C47" s="7">
        <f>SUM(C38:C46)</f>
        <v>6895939</v>
      </c>
    </row>
  </sheetData>
  <hyperlinks>
    <hyperlink ref="B1" r:id="rId1" location="demographics" xr:uid="{65002035-65B8-45AC-AD0F-D755DF655159}"/>
    <hyperlink ref="B18" r:id="rId2" location="demographics" xr:uid="{63C2E3C7-2CE4-4299-9BAC-B6B2207D5068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B407F-EC06-4C35-ACFA-B8371FDFEF8C}">
  <dimension ref="A1:D15"/>
  <sheetViews>
    <sheetView workbookViewId="0">
      <selection activeCell="E4" sqref="E4"/>
    </sheetView>
  </sheetViews>
  <sheetFormatPr defaultRowHeight="14.4" x14ac:dyDescent="0.3"/>
  <cols>
    <col min="3" max="3" width="16" customWidth="1"/>
    <col min="4" max="4" width="10.5546875" customWidth="1"/>
  </cols>
  <sheetData>
    <row r="1" spans="1:4" x14ac:dyDescent="0.3">
      <c r="A1" s="15" t="s">
        <v>36</v>
      </c>
    </row>
    <row r="3" spans="1:4" x14ac:dyDescent="0.3">
      <c r="A3" s="4" t="s">
        <v>27</v>
      </c>
      <c r="B3" s="10" t="s">
        <v>28</v>
      </c>
    </row>
    <row r="4" spans="1:4" x14ac:dyDescent="0.3">
      <c r="A4" s="4">
        <f>(0+4)/2</f>
        <v>2</v>
      </c>
      <c r="B4" s="9">
        <f>A4*Data!B38</f>
        <v>4.7537543473049864</v>
      </c>
      <c r="C4" s="4"/>
    </row>
    <row r="5" spans="1:4" x14ac:dyDescent="0.3">
      <c r="A5" s="4">
        <f>(5+17)/2</f>
        <v>11</v>
      </c>
      <c r="B5" s="9">
        <f>A5*Data!B39</f>
        <v>130.94023888552377</v>
      </c>
      <c r="C5" s="4"/>
    </row>
    <row r="6" spans="1:4" x14ac:dyDescent="0.3">
      <c r="A6" s="4">
        <f>(18+29)/2</f>
        <v>23.5</v>
      </c>
      <c r="B6" s="9">
        <f>A6*Data!B40</f>
        <v>508.65545649403225</v>
      </c>
      <c r="C6" s="4"/>
    </row>
    <row r="7" spans="1:4" x14ac:dyDescent="0.3">
      <c r="A7" s="4">
        <f>(30+39)/2</f>
        <v>34.5</v>
      </c>
      <c r="B7" s="9">
        <f>A7*Data!B41</f>
        <v>553.51577210877304</v>
      </c>
      <c r="C7" s="11" t="s">
        <v>35</v>
      </c>
      <c r="D7" s="13">
        <f>SUM(B4:B12)/SUM(Data!B38:B46)</f>
        <v>39.985262558151973</v>
      </c>
    </row>
    <row r="8" spans="1:4" x14ac:dyDescent="0.3">
      <c r="A8" s="4">
        <f>(40+49)/2</f>
        <v>44.5</v>
      </c>
      <c r="B8" s="9">
        <f>A8*Data!B42</f>
        <v>644.74785087281077</v>
      </c>
      <c r="C8" s="4"/>
    </row>
    <row r="9" spans="1:4" x14ac:dyDescent="0.3">
      <c r="A9" s="4">
        <f>(50+64)/2</f>
        <v>57</v>
      </c>
      <c r="B9" s="9">
        <f>A9*Data!B43</f>
        <v>1164.3973068787295</v>
      </c>
      <c r="C9" s="4"/>
    </row>
    <row r="10" spans="1:4" x14ac:dyDescent="0.3">
      <c r="A10" s="4">
        <f>(65+74)/2</f>
        <v>69.5</v>
      </c>
      <c r="B10" s="9">
        <f>A10*Data!B44</f>
        <v>520.36468855075429</v>
      </c>
      <c r="C10" s="4"/>
    </row>
    <row r="11" spans="1:4" x14ac:dyDescent="0.3">
      <c r="A11" s="4">
        <f>(75+84)/2</f>
        <v>79.5</v>
      </c>
      <c r="B11" s="9">
        <f>A11*Data!B45</f>
        <v>295.7239398434354</v>
      </c>
      <c r="C11" s="4"/>
    </row>
    <row r="12" spans="1:4" x14ac:dyDescent="0.3">
      <c r="A12" s="4">
        <f>(85+99)/2</f>
        <v>92</v>
      </c>
      <c r="B12" s="9">
        <f>A12*Data!B46</f>
        <v>175.4272478338338</v>
      </c>
      <c r="C12" s="4"/>
    </row>
    <row r="14" spans="1:4" x14ac:dyDescent="0.3">
      <c r="A14" s="12" t="s">
        <v>29</v>
      </c>
    </row>
    <row r="15" spans="1:4" x14ac:dyDescent="0.3">
      <c r="A15" s="14" t="s">
        <v>30</v>
      </c>
    </row>
  </sheetData>
  <hyperlinks>
    <hyperlink ref="A15" r:id="rId1" xr:uid="{634BF58B-48BD-4707-9121-5607B729DA27}"/>
    <hyperlink ref="A1" r:id="rId2" display="Median age estimation" xr:uid="{2FAB1C88-EF77-4440-BD7F-4B12A3D9DC3B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Average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AnKo</dc:creator>
  <cp:lastModifiedBy>Y50-70</cp:lastModifiedBy>
  <dcterms:created xsi:type="dcterms:W3CDTF">2021-06-15T21:58:14Z</dcterms:created>
  <dcterms:modified xsi:type="dcterms:W3CDTF">2021-06-20T15:15:13Z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a1b7a837-2fc4-4b6f-8ca6-d920dffbad34</vt:lpwstr>
  </property>
</Properties>
</file>